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aeger\"/>
    </mc:Choice>
  </mc:AlternateContent>
  <bookViews>
    <workbookView xWindow="0" yWindow="0" windowWidth="28110" windowHeight="12435"/>
  </bookViews>
  <sheets>
    <sheet name="Eindringtiefen" sheetId="1" r:id="rId1"/>
    <sheet name="Formel e72m nach Bild 2-1" sheetId="2" r:id="rId2"/>
    <sheet name="Formel ew72m nach Bild 2.2" sheetId="3" r:id="rId3"/>
  </sheets>
  <definedNames>
    <definedName name="_xlnm.Print_Titles" localSheetId="0">Eindringtiefen!$11:$12</definedName>
  </definedNames>
  <calcPr calcId="152511"/>
</workbook>
</file>

<file path=xl/calcChain.xml><?xml version="1.0" encoding="utf-8"?>
<calcChain xmlns="http://schemas.openxmlformats.org/spreadsheetml/2006/main">
  <c r="D16" i="1" l="1"/>
  <c r="G16" i="1" s="1"/>
  <c r="G15" i="1"/>
  <c r="I15" i="1" s="1"/>
  <c r="J15" i="1" s="1"/>
  <c r="G14" i="1"/>
  <c r="E15" i="1" l="1"/>
  <c r="F15" i="1" s="1"/>
  <c r="H14" i="1"/>
  <c r="I14" i="1"/>
  <c r="J14" i="1" s="1"/>
  <c r="E14" i="1"/>
  <c r="F14" i="1" s="1"/>
  <c r="H16" i="1"/>
  <c r="I16" i="1"/>
  <c r="J16" i="1" s="1"/>
  <c r="E16" i="1"/>
  <c r="F16" i="1" s="1"/>
  <c r="H15" i="1"/>
  <c r="D18" i="1"/>
  <c r="G18" i="1"/>
  <c r="E18" i="1" s="1"/>
  <c r="F18" i="1" s="1"/>
  <c r="D19" i="1"/>
  <c r="G19" i="1" s="1"/>
  <c r="D20" i="1"/>
  <c r="G20" i="1"/>
  <c r="E20" i="1" s="1"/>
  <c r="F20" i="1" s="1"/>
  <c r="D21" i="1"/>
  <c r="G21" i="1" s="1"/>
  <c r="D22" i="1"/>
  <c r="G22" i="1"/>
  <c r="E22" i="1" s="1"/>
  <c r="F22" i="1" s="1"/>
  <c r="D23" i="1"/>
  <c r="G23" i="1" s="1"/>
  <c r="D24" i="1"/>
  <c r="G24" i="1"/>
  <c r="E24" i="1" s="1"/>
  <c r="F24" i="1" s="1"/>
  <c r="D25" i="1"/>
  <c r="G25" i="1" s="1"/>
  <c r="D26" i="1"/>
  <c r="G26" i="1"/>
  <c r="E26" i="1" s="1"/>
  <c r="F26" i="1" s="1"/>
  <c r="D27" i="1"/>
  <c r="G27" i="1" s="1"/>
  <c r="D28" i="1"/>
  <c r="G28" i="1"/>
  <c r="H28" i="1" s="1"/>
  <c r="D17" i="1"/>
  <c r="G17" i="1" s="1"/>
  <c r="I28" i="1" l="1"/>
  <c r="J28" i="1" s="1"/>
  <c r="I26" i="1"/>
  <c r="J26" i="1" s="1"/>
  <c r="I24" i="1"/>
  <c r="J24" i="1" s="1"/>
  <c r="I22" i="1"/>
  <c r="J22" i="1" s="1"/>
  <c r="I20" i="1"/>
  <c r="J20" i="1" s="1"/>
  <c r="I18" i="1"/>
  <c r="J18" i="1" s="1"/>
  <c r="H25" i="1"/>
  <c r="E25" i="1"/>
  <c r="F25" i="1" s="1"/>
  <c r="I25" i="1"/>
  <c r="J25" i="1" s="1"/>
  <c r="H21" i="1"/>
  <c r="E21" i="1"/>
  <c r="F21" i="1" s="1"/>
  <c r="I21" i="1"/>
  <c r="J21" i="1" s="1"/>
  <c r="H19" i="1"/>
  <c r="E19" i="1"/>
  <c r="F19" i="1" s="1"/>
  <c r="I19" i="1"/>
  <c r="J19" i="1" s="1"/>
  <c r="E27" i="1"/>
  <c r="F27" i="1" s="1"/>
  <c r="I27" i="1"/>
  <c r="J27" i="1" s="1"/>
  <c r="H27" i="1"/>
  <c r="H23" i="1"/>
  <c r="E23" i="1"/>
  <c r="F23" i="1" s="1"/>
  <c r="I23" i="1"/>
  <c r="J23" i="1" s="1"/>
  <c r="E28" i="1"/>
  <c r="F28" i="1" s="1"/>
  <c r="H26" i="1"/>
  <c r="H24" i="1"/>
  <c r="H22" i="1"/>
  <c r="H20" i="1"/>
  <c r="H18" i="1"/>
  <c r="H17" i="1"/>
  <c r="I17" i="1"/>
  <c r="J17" i="1" s="1"/>
  <c r="E17" i="1"/>
  <c r="F17" i="1" s="1"/>
  <c r="C12" i="2" l="1"/>
  <c r="E2" i="3"/>
  <c r="A12" i="3"/>
  <c r="D12" i="3" s="1"/>
  <c r="C4" i="2"/>
  <c r="E13" i="1"/>
  <c r="F13" i="1" s="1"/>
  <c r="I13" i="1"/>
  <c r="J13" i="1" s="1"/>
  <c r="H13" i="1"/>
  <c r="B12" i="3"/>
  <c r="D3" i="3" s="1"/>
  <c r="C12" i="3"/>
  <c r="C5" i="2" l="1"/>
</calcChain>
</file>

<file path=xl/comments1.xml><?xml version="1.0" encoding="utf-8"?>
<comments xmlns="http://schemas.openxmlformats.org/spreadsheetml/2006/main">
  <authors>
    <author>Jaeger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</rPr>
          <t>Jaeger:</t>
        </r>
        <r>
          <rPr>
            <sz val="8"/>
            <color indexed="81"/>
            <rFont val="Tahoma"/>
            <family val="2"/>
          </rPr>
          <t xml:space="preserve">
Quelle: DAfStb-Richtlinie BUmwS</t>
        </r>
      </text>
    </comment>
    <comment ref="A14" authorId="0" shapeId="0">
      <text>
        <r>
          <rPr>
            <b/>
            <sz val="8"/>
            <color indexed="81"/>
            <rFont val="Tahoma"/>
            <family val="2"/>
          </rPr>
          <t>Jaeger:</t>
        </r>
        <r>
          <rPr>
            <sz val="8"/>
            <color indexed="81"/>
            <rFont val="Tahoma"/>
            <family val="2"/>
          </rPr>
          <t xml:space="preserve">
Quelle: DAfStb-Richtlinie BUmwS</t>
        </r>
      </text>
    </comment>
    <comment ref="A15" authorId="0" shapeId="0">
      <text>
        <r>
          <rPr>
            <b/>
            <sz val="8"/>
            <color indexed="81"/>
            <rFont val="Tahoma"/>
            <family val="2"/>
          </rPr>
          <t>Jaeger:</t>
        </r>
        <r>
          <rPr>
            <sz val="8"/>
            <color indexed="81"/>
            <rFont val="Tahoma"/>
            <family val="2"/>
          </rPr>
          <t xml:space="preserve">
Quelle: DAfStb-Richtlinie BUmwS</t>
        </r>
      </text>
    </comment>
    <comment ref="A16" authorId="0" shapeId="0">
      <text>
        <r>
          <rPr>
            <b/>
            <sz val="8"/>
            <color indexed="81"/>
            <rFont val="Tahoma"/>
            <family val="2"/>
          </rPr>
          <t>Jaeger:</t>
        </r>
        <r>
          <rPr>
            <sz val="8"/>
            <color indexed="81"/>
            <rFont val="Tahoma"/>
            <family val="2"/>
          </rPr>
          <t xml:space="preserve">
Quelle: Wikipedia
Werte nur zum Vergleich</t>
        </r>
      </text>
    </comment>
  </commentList>
</comments>
</file>

<file path=xl/sharedStrings.xml><?xml version="1.0" encoding="utf-8"?>
<sst xmlns="http://schemas.openxmlformats.org/spreadsheetml/2006/main" count="49" uniqueCount="36">
  <si>
    <t>Medium</t>
  </si>
  <si>
    <t>unbekannte Stoffe</t>
  </si>
  <si>
    <t>n-Hexan</t>
  </si>
  <si>
    <t>Di-Chlormethan</t>
  </si>
  <si>
    <t>η</t>
  </si>
  <si>
    <t>mN/m</t>
  </si>
  <si>
    <t>mN*s/m²</t>
  </si>
  <si>
    <t>mm</t>
  </si>
  <si>
    <r>
      <t>m</t>
    </r>
    <r>
      <rPr>
        <vertAlign val="superscript"/>
        <sz val="11"/>
        <color indexed="8"/>
        <rFont val="Calibri"/>
        <family val="2"/>
      </rPr>
      <t>0,5</t>
    </r>
    <r>
      <rPr>
        <sz val="11"/>
        <color indexed="8"/>
        <rFont val="Calibri"/>
        <family val="2"/>
      </rPr>
      <t>/s</t>
    </r>
    <r>
      <rPr>
        <vertAlign val="superscript"/>
        <sz val="11"/>
        <color indexed="8"/>
        <rFont val="Calibri"/>
        <family val="2"/>
      </rPr>
      <t>0,5</t>
    </r>
  </si>
  <si>
    <r>
      <t xml:space="preserve">Oberflächenspannung </t>
    </r>
    <r>
      <rPr>
        <b/>
        <i/>
        <sz val="11"/>
        <color theme="1"/>
        <rFont val="Calibri"/>
        <family val="2"/>
        <scheme val="minor"/>
      </rPr>
      <t>σ</t>
    </r>
  </si>
  <si>
    <r>
      <t xml:space="preserve">Dynamische Viskosität </t>
    </r>
    <r>
      <rPr>
        <b/>
        <i/>
        <sz val="11"/>
        <color theme="1"/>
        <rFont val="Calibri"/>
        <family val="2"/>
        <scheme val="minor"/>
      </rPr>
      <t>η</t>
    </r>
  </si>
  <si>
    <r>
      <t>√(</t>
    </r>
    <r>
      <rPr>
        <b/>
        <i/>
        <sz val="11"/>
        <color theme="1"/>
        <rFont val="Calibri"/>
        <family val="2"/>
        <scheme val="minor"/>
      </rPr>
      <t>σ</t>
    </r>
    <r>
      <rPr>
        <b/>
        <sz val="11"/>
        <color theme="1"/>
        <rFont val="Calibri"/>
        <family val="2"/>
        <scheme val="minor"/>
      </rPr>
      <t>/</t>
    </r>
    <r>
      <rPr>
        <b/>
        <i/>
        <sz val="11"/>
        <color theme="1"/>
        <rFont val="Calibri"/>
        <family val="2"/>
        <scheme val="minor"/>
      </rPr>
      <t>η</t>
    </r>
    <r>
      <rPr>
        <b/>
        <sz val="11"/>
        <color theme="1"/>
        <rFont val="Calibri"/>
        <family val="2"/>
        <scheme val="minor"/>
      </rPr>
      <t>)</t>
    </r>
  </si>
  <si>
    <r>
      <t xml:space="preserve">Eindringtiefe </t>
    </r>
    <r>
      <rPr>
        <b/>
        <i/>
        <sz val="11"/>
        <color theme="1"/>
        <rFont val="Calibri"/>
        <family val="2"/>
        <scheme val="minor"/>
      </rPr>
      <t>e</t>
    </r>
    <r>
      <rPr>
        <b/>
        <vertAlign val="subscript"/>
        <sz val="11"/>
        <color theme="1"/>
        <rFont val="Calibri"/>
        <family val="2"/>
        <scheme val="minor"/>
      </rPr>
      <t>72m</t>
    </r>
  </si>
  <si>
    <r>
      <t xml:space="preserve">Dynamische Viskosität </t>
    </r>
    <r>
      <rPr>
        <b/>
        <i/>
        <sz val="11"/>
        <color theme="1"/>
        <rFont val="Calibri"/>
        <family val="2"/>
        <scheme val="minor"/>
      </rPr>
      <t>η</t>
    </r>
    <r>
      <rPr>
        <b/>
        <sz val="11"/>
        <color theme="1"/>
        <rFont val="Calibri"/>
        <family val="2"/>
        <scheme val="minor"/>
      </rPr>
      <t xml:space="preserve"> [mN*s/m²]</t>
    </r>
  </si>
  <si>
    <r>
      <t>Betondruckspannung σ</t>
    </r>
    <r>
      <rPr>
        <b/>
        <vertAlign val="subscript"/>
        <sz val="11"/>
        <color indexed="8"/>
        <rFont val="Calibri"/>
        <family val="2"/>
      </rPr>
      <t>b</t>
    </r>
    <r>
      <rPr>
        <b/>
        <sz val="11"/>
        <color theme="1"/>
        <rFont val="Calibri"/>
        <family val="2"/>
        <scheme val="minor"/>
      </rPr>
      <t xml:space="preserve"> [N/mm²]</t>
    </r>
  </si>
  <si>
    <r>
      <t xml:space="preserve">Ergebnis: </t>
    </r>
    <r>
      <rPr>
        <b/>
        <i/>
        <sz val="11"/>
        <color theme="1"/>
        <rFont val="Calibri"/>
        <family val="2"/>
        <scheme val="minor"/>
      </rPr>
      <t>ew</t>
    </r>
    <r>
      <rPr>
        <b/>
        <vertAlign val="subscript"/>
        <sz val="11"/>
        <color indexed="8"/>
        <rFont val="Calibri"/>
        <family val="2"/>
      </rPr>
      <t>72m</t>
    </r>
    <r>
      <rPr>
        <b/>
        <sz val="11"/>
        <color theme="1"/>
        <rFont val="Calibri"/>
        <family val="2"/>
        <scheme val="minor"/>
      </rPr>
      <t xml:space="preserve"> [mm]</t>
    </r>
  </si>
  <si>
    <r>
      <rPr>
        <b/>
        <i/>
        <sz val="11"/>
        <color theme="1"/>
        <rFont val="Calibri"/>
        <family val="2"/>
        <scheme val="minor"/>
      </rPr>
      <t>e</t>
    </r>
    <r>
      <rPr>
        <b/>
        <vertAlign val="subscript"/>
        <sz val="11"/>
        <color theme="1"/>
        <rFont val="Calibri"/>
        <family val="2"/>
        <scheme val="minor"/>
      </rPr>
      <t>8m</t>
    </r>
  </si>
  <si>
    <r>
      <rPr>
        <b/>
        <i/>
        <sz val="11"/>
        <color theme="1"/>
        <rFont val="Calibri"/>
        <family val="2"/>
        <scheme val="minor"/>
      </rPr>
      <t>e</t>
    </r>
    <r>
      <rPr>
        <b/>
        <vertAlign val="subscript"/>
        <sz val="11"/>
        <color theme="1"/>
        <rFont val="Calibri"/>
        <family val="2"/>
        <scheme val="minor"/>
      </rPr>
      <t>8k</t>
    </r>
  </si>
  <si>
    <r>
      <rPr>
        <b/>
        <i/>
        <sz val="11"/>
        <color theme="1"/>
        <rFont val="Calibri"/>
        <family val="2"/>
        <scheme val="minor"/>
      </rPr>
      <t>e</t>
    </r>
    <r>
      <rPr>
        <b/>
        <vertAlign val="subscript"/>
        <sz val="11"/>
        <color theme="1"/>
        <rFont val="Calibri"/>
        <family val="2"/>
        <scheme val="minor"/>
      </rPr>
      <t>72m</t>
    </r>
  </si>
  <si>
    <r>
      <rPr>
        <b/>
        <i/>
        <sz val="11"/>
        <color theme="1"/>
        <rFont val="Calibri"/>
        <family val="2"/>
        <scheme val="minor"/>
      </rPr>
      <t>e</t>
    </r>
    <r>
      <rPr>
        <b/>
        <vertAlign val="subscript"/>
        <sz val="11"/>
        <color theme="1"/>
        <rFont val="Calibri"/>
        <family val="2"/>
        <scheme val="minor"/>
      </rPr>
      <t>72k</t>
    </r>
  </si>
  <si>
    <r>
      <rPr>
        <b/>
        <i/>
        <sz val="11"/>
        <color theme="1"/>
        <rFont val="Calibri"/>
        <family val="2"/>
        <scheme val="minor"/>
      </rPr>
      <t>e</t>
    </r>
    <r>
      <rPr>
        <b/>
        <vertAlign val="subscript"/>
        <sz val="11"/>
        <color theme="1"/>
        <rFont val="Calibri"/>
        <family val="2"/>
        <scheme val="minor"/>
      </rPr>
      <t>144m</t>
    </r>
  </si>
  <si>
    <r>
      <rPr>
        <b/>
        <i/>
        <sz val="11"/>
        <color theme="1"/>
        <rFont val="Calibri"/>
        <family val="2"/>
        <scheme val="minor"/>
      </rPr>
      <t>e</t>
    </r>
    <r>
      <rPr>
        <b/>
        <vertAlign val="subscript"/>
        <sz val="11"/>
        <color theme="1"/>
        <rFont val="Calibri"/>
        <family val="2"/>
        <scheme val="minor"/>
      </rPr>
      <t>144k</t>
    </r>
  </si>
  <si>
    <t>Umrechnung von kinematischer Viskosität in dynamische Viskosität</t>
  </si>
  <si>
    <t>Kinematische Viskosität</t>
  </si>
  <si>
    <t>Dichte</t>
  </si>
  <si>
    <t>Dynamische Viskosität</t>
  </si>
  <si>
    <r>
      <t xml:space="preserve">Ermittlung der Eindringtiefe </t>
    </r>
    <r>
      <rPr>
        <b/>
        <i/>
        <sz val="12"/>
        <color theme="1"/>
        <rFont val="Calibri"/>
        <family val="2"/>
        <scheme val="minor"/>
      </rPr>
      <t>e</t>
    </r>
    <r>
      <rPr>
        <b/>
        <vertAlign val="subscript"/>
        <sz val="12"/>
        <color theme="1"/>
        <rFont val="Calibri"/>
        <family val="2"/>
        <scheme val="minor"/>
      </rPr>
      <t>72m</t>
    </r>
    <r>
      <rPr>
        <b/>
        <sz val="12"/>
        <color theme="1"/>
        <rFont val="Calibri"/>
        <family val="2"/>
        <scheme val="minor"/>
      </rPr>
      <t xml:space="preserve"> </t>
    </r>
  </si>
  <si>
    <t>kg/m³</t>
  </si>
  <si>
    <t>Wasser (20 °C)</t>
  </si>
  <si>
    <t>mm²/s</t>
  </si>
  <si>
    <t>—</t>
  </si>
  <si>
    <t>σ</t>
  </si>
  <si>
    <r>
      <t>σ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 0</t>
    </r>
  </si>
  <si>
    <r>
      <t>σ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 1</t>
    </r>
  </si>
  <si>
    <r>
      <t>σ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 5</t>
    </r>
  </si>
  <si>
    <r>
      <t>m</t>
    </r>
    <r>
      <rPr>
        <vertAlign val="superscript"/>
        <sz val="11"/>
        <color theme="1"/>
        <rFont val="Calibri"/>
        <family val="2"/>
        <scheme val="minor"/>
      </rPr>
      <t>0,5</t>
    </r>
    <r>
      <rPr>
        <sz val="11"/>
        <color theme="1"/>
        <rFont val="Calibri"/>
        <family val="2"/>
        <scheme val="minor"/>
      </rPr>
      <t>/s</t>
    </r>
    <r>
      <rPr>
        <vertAlign val="superscript"/>
        <sz val="11"/>
        <color theme="1"/>
        <rFont val="Calibri"/>
        <family val="2"/>
        <scheme val="minor"/>
      </rPr>
      <t>0,5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</si>
</sst>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vertAlign val="subscript"/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5" fillId="0" borderId="0" xfId="0" applyFont="1"/>
    <xf numFmtId="0" fontId="7" fillId="2" borderId="13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/>
    </xf>
    <xf numFmtId="164" fontId="3" fillId="3" borderId="22" xfId="0" applyNumberFormat="1" applyFont="1" applyFill="1" applyBorder="1" applyAlignment="1">
      <alignment horizontal="center" vertical="center"/>
    </xf>
    <xf numFmtId="164" fontId="0" fillId="3" borderId="22" xfId="0" applyNumberFormat="1" applyFill="1" applyBorder="1" applyAlignment="1">
      <alignment horizontal="center" vertical="center"/>
    </xf>
    <xf numFmtId="1" fontId="3" fillId="3" borderId="22" xfId="0" applyNumberFormat="1" applyFont="1" applyFill="1" applyBorder="1"/>
    <xf numFmtId="1" fontId="0" fillId="3" borderId="14" xfId="0" applyNumberFormat="1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2" fontId="4" fillId="3" borderId="34" xfId="0" applyNumberFormat="1" applyFont="1" applyFill="1" applyBorder="1" applyAlignment="1">
      <alignment horizontal="center" vertical="center"/>
    </xf>
    <xf numFmtId="2" fontId="4" fillId="3" borderId="35" xfId="0" applyNumberFormat="1" applyFont="1" applyFill="1" applyBorder="1" applyAlignment="1">
      <alignment horizontal="center" vertical="center"/>
    </xf>
    <xf numFmtId="2" fontId="4" fillId="3" borderId="36" xfId="0" applyNumberFormat="1" applyFont="1" applyFill="1" applyBorder="1" applyAlignment="1">
      <alignment horizontal="center" vertical="center"/>
    </xf>
    <xf numFmtId="2" fontId="0" fillId="3" borderId="37" xfId="0" applyNumberFormat="1" applyFill="1" applyBorder="1" applyAlignment="1">
      <alignment horizontal="center" vertical="center"/>
    </xf>
    <xf numFmtId="1" fontId="0" fillId="3" borderId="34" xfId="0" applyNumberFormat="1" applyFill="1" applyBorder="1" applyAlignment="1">
      <alignment horizontal="center" vertical="center"/>
    </xf>
    <xf numFmtId="1" fontId="0" fillId="3" borderId="35" xfId="0" applyNumberFormat="1" applyFill="1" applyBorder="1" applyAlignment="1">
      <alignment horizontal="center" vertical="center"/>
    </xf>
    <xf numFmtId="1" fontId="3" fillId="3" borderId="34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1" fontId="0" fillId="3" borderId="38" xfId="0" applyNumberFormat="1" applyFill="1" applyBorder="1" applyAlignment="1">
      <alignment horizontal="center" vertical="center"/>
    </xf>
    <xf numFmtId="1" fontId="0" fillId="3" borderId="39" xfId="0" applyNumberFormat="1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2" fontId="0" fillId="0" borderId="38" xfId="0" applyNumberFormat="1" applyFill="1" applyBorder="1" applyAlignment="1" applyProtection="1">
      <alignment horizontal="center" vertical="center"/>
      <protection locked="0"/>
    </xf>
    <xf numFmtId="2" fontId="0" fillId="0" borderId="39" xfId="0" applyNumberFormat="1" applyFill="1" applyBorder="1" applyAlignment="1" applyProtection="1">
      <alignment horizontal="center" vertical="center"/>
      <protection locked="0"/>
    </xf>
    <xf numFmtId="164" fontId="0" fillId="0" borderId="11" xfId="0" applyNumberFormat="1" applyFill="1" applyBorder="1" applyAlignment="1" applyProtection="1">
      <alignment horizontal="center" vertical="center"/>
      <protection locked="0"/>
    </xf>
    <xf numFmtId="164" fontId="0" fillId="0" borderId="12" xfId="0" applyNumberFormat="1" applyFill="1" applyBorder="1" applyAlignment="1" applyProtection="1">
      <alignment horizontal="center" vertical="center"/>
      <protection locked="0"/>
    </xf>
    <xf numFmtId="165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3" fillId="2" borderId="23" xfId="0" applyFont="1" applyFill="1" applyBorder="1" applyAlignment="1">
      <alignment horizontal="right"/>
    </xf>
    <xf numFmtId="0" fontId="3" fillId="2" borderId="24" xfId="0" applyFont="1" applyFill="1" applyBorder="1" applyAlignment="1">
      <alignment horizontal="right"/>
    </xf>
    <xf numFmtId="0" fontId="3" fillId="2" borderId="25" xfId="0" applyFont="1" applyFill="1" applyBorder="1" applyAlignment="1">
      <alignment horizontal="right"/>
    </xf>
    <xf numFmtId="0" fontId="3" fillId="2" borderId="26" xfId="0" applyFont="1" applyFill="1" applyBorder="1" applyAlignment="1">
      <alignment horizontal="right"/>
    </xf>
    <xf numFmtId="0" fontId="3" fillId="2" borderId="27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39688</xdr:colOff>
      <xdr:row>0</xdr:row>
      <xdr:rowOff>15874</xdr:rowOff>
    </xdr:from>
    <xdr:to>
      <xdr:col>11</xdr:col>
      <xdr:colOff>738188</xdr:colOff>
      <xdr:row>8</xdr:row>
      <xdr:rowOff>166686</xdr:rowOff>
    </xdr:to>
    <xdr:sp macro="" textlink="">
      <xdr:nvSpPr>
        <xdr:cNvPr id="3" name="Textfeld 2"/>
        <xdr:cNvSpPr txBox="1"/>
      </xdr:nvSpPr>
      <xdr:spPr>
        <a:xfrm>
          <a:off x="39688" y="15874"/>
          <a:ext cx="9429750" cy="16748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 u="none"/>
            <a:t>Hinweise:</a:t>
          </a:r>
          <a:r>
            <a:rPr lang="de-DE" sz="1000" b="1" u="sng"/>
            <a:t>  </a:t>
          </a:r>
        </a:p>
        <a:p>
          <a:r>
            <a:rPr lang="de-DE" sz="1000"/>
            <a:t>Diese Exceldatei</a:t>
          </a:r>
          <a:r>
            <a:rPr lang="de-DE" sz="1000" baseline="0"/>
            <a:t> dient der Berechnung der Eindringtiefen wassergefährdender Flüssigkeiten in flüssigkeitsdichten Beton (FD-Beton) gemäß DAfStb-Richtlinie "Betonbau beim Umgang mit wassergefährdenden Stoffen (BUmwS)". Der nachfolgenden Tabelle liegen die Eindringkurve des Bildes 2-1 und die Gleichungen 2-2 und 2-3 der BUmwS zugrunde. Die Tabelle gilt nur für FD-Betone nach Teil 2, Abschnitt 3.1.1 BUmwS. Es wird vorausgesetzt, dass die einzugebenden Werte für die Oberflächenspannung </a:t>
          </a:r>
          <a:r>
            <a:rPr lang="el-GR" sz="1000" baseline="0"/>
            <a:t>σ</a:t>
          </a:r>
          <a:r>
            <a:rPr lang="de-DE" sz="1000" baseline="0"/>
            <a:t> und die dynamische Viskosität </a:t>
          </a:r>
          <a:r>
            <a:rPr lang="el-GR" sz="1000" baseline="0"/>
            <a:t>η</a:t>
          </a:r>
          <a:r>
            <a:rPr lang="de-DE" sz="1000" baseline="0"/>
            <a:t> zuvor sorgfältig ermittelt wurden.</a:t>
          </a:r>
        </a:p>
        <a:p>
          <a:endParaRPr lang="de-DE" sz="1000" baseline="0"/>
        </a:p>
        <a:p>
          <a:r>
            <a:rPr lang="de-DE" sz="1000" b="1" baseline="0"/>
            <a:t>Es liegt in der Eigenverantwortung des Nutzers, die Eingaben auf Richtigkeit und die Ergebnisse auf Plausibilität zu prüfen.</a:t>
          </a:r>
          <a:r>
            <a:rPr lang="de-DE" sz="1000" baseline="0"/>
            <a:t> </a:t>
          </a:r>
        </a:p>
        <a:p>
          <a:endParaRPr lang="de-DE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aktuellste Ausgabe dieser Exceldatei finden Sie im Internet unter: </a:t>
          </a:r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http://sgdnord.rlp.de/wasser/gewaesserschutz/wassergefaehrdende-stoffe/merkblaetterplanungshinweise/ </a:t>
          </a:r>
          <a:endParaRPr lang="de-DE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0:J30"/>
  <sheetViews>
    <sheetView tabSelected="1" view="pageLayout" topLeftCell="A17" zoomScale="120" zoomScaleNormal="100" zoomScalePageLayoutView="120" workbookViewId="0">
      <selection activeCell="A17" sqref="A17"/>
    </sheetView>
  </sheetViews>
  <sheetFormatPr baseColWidth="10" defaultRowHeight="15" x14ac:dyDescent="0.25"/>
  <cols>
    <col min="1" max="1" width="20.85546875" customWidth="1"/>
    <col min="2" max="10" width="10" customWidth="1"/>
  </cols>
  <sheetData>
    <row r="10" spans="1:10" ht="15.75" thickBot="1" x14ac:dyDescent="0.3"/>
    <row r="11" spans="1:10" s="1" customFormat="1" ht="18" x14ac:dyDescent="0.25">
      <c r="A11" s="67" t="s">
        <v>0</v>
      </c>
      <c r="B11" s="33" t="s">
        <v>31</v>
      </c>
      <c r="C11" s="34" t="s">
        <v>4</v>
      </c>
      <c r="D11" s="35" t="s">
        <v>11</v>
      </c>
      <c r="E11" s="36" t="s">
        <v>16</v>
      </c>
      <c r="F11" s="37" t="s">
        <v>17</v>
      </c>
      <c r="G11" s="36" t="s">
        <v>18</v>
      </c>
      <c r="H11" s="37" t="s">
        <v>19</v>
      </c>
      <c r="I11" s="36" t="s">
        <v>20</v>
      </c>
      <c r="J11" s="37" t="s">
        <v>21</v>
      </c>
    </row>
    <row r="12" spans="1:10" s="1" customFormat="1" ht="18" thickBot="1" x14ac:dyDescent="0.3">
      <c r="A12" s="68"/>
      <c r="B12" s="62" t="s">
        <v>5</v>
      </c>
      <c r="C12" s="63" t="s">
        <v>6</v>
      </c>
      <c r="D12" s="64" t="s">
        <v>35</v>
      </c>
      <c r="E12" s="65" t="s">
        <v>7</v>
      </c>
      <c r="F12" s="66" t="s">
        <v>7</v>
      </c>
      <c r="G12" s="65" t="s">
        <v>7</v>
      </c>
      <c r="H12" s="66" t="s">
        <v>7</v>
      </c>
      <c r="I12" s="65" t="s">
        <v>7</v>
      </c>
      <c r="J12" s="66" t="s">
        <v>7</v>
      </c>
    </row>
    <row r="13" spans="1:10" s="1" customFormat="1" x14ac:dyDescent="0.25">
      <c r="A13" s="38" t="s">
        <v>1</v>
      </c>
      <c r="B13" s="39" t="s">
        <v>30</v>
      </c>
      <c r="C13" s="40" t="s">
        <v>30</v>
      </c>
      <c r="D13" s="41" t="s">
        <v>30</v>
      </c>
      <c r="E13" s="43">
        <f t="shared" ref="E13" si="0">G13*SQRT(8/72)</f>
        <v>13.333333333333332</v>
      </c>
      <c r="F13" s="44">
        <f t="shared" ref="F13" si="1">E13*1.35</f>
        <v>18</v>
      </c>
      <c r="G13" s="45">
        <v>40</v>
      </c>
      <c r="H13" s="44">
        <f t="shared" ref="H13" si="2">1.35*G13</f>
        <v>54</v>
      </c>
      <c r="I13" s="43">
        <f t="shared" ref="I13" si="3">G13*SQRT(144/72)</f>
        <v>56.568542494923804</v>
      </c>
      <c r="J13" s="44">
        <f t="shared" ref="J13" si="4">I13*1.35</f>
        <v>76.367532368147138</v>
      </c>
    </row>
    <row r="14" spans="1:10" s="1" customFormat="1" x14ac:dyDescent="0.25">
      <c r="A14" s="9" t="s">
        <v>2</v>
      </c>
      <c r="B14" s="31">
        <v>18.399999999999999</v>
      </c>
      <c r="C14" s="32">
        <v>0.3</v>
      </c>
      <c r="D14" s="10">
        <v>7.83</v>
      </c>
      <c r="E14" s="46">
        <f t="shared" ref="E14:E16" si="5">IF(OR(ISBLANK(B14),ISBLANK(C14)),"",G14*SQRT(8/72))</f>
        <v>12.024633333333334</v>
      </c>
      <c r="F14" s="47">
        <f t="shared" ref="F14:F16" si="6">IF(OR(ISBLANK(B14),ISBLANK(C14)),"",E14*1.35)</f>
        <v>16.233255000000003</v>
      </c>
      <c r="G14" s="46">
        <f t="shared" ref="G14:G16" si="7">IF(OR(ISBLANK(B14),ISBLANK(C14)),"",10+3.33*D14)</f>
        <v>36.073900000000002</v>
      </c>
      <c r="H14" s="47">
        <f t="shared" ref="H14:H16" si="8">IF(OR(ISBLANK(B14),ISBLANK(C14)),"",1.35*G14)</f>
        <v>48.699765000000006</v>
      </c>
      <c r="I14" s="46">
        <f t="shared" ref="I14:I16" si="9">IF(OR(ISBLANK(B14),ISBLANK(C14)),"",G14*SQRT(144/72))</f>
        <v>51.016198627690798</v>
      </c>
      <c r="J14" s="47">
        <f t="shared" ref="J14:J16" si="10">IF(OR(ISBLANK(B14),ISBLANK(C14)),"",I14*1.35)</f>
        <v>68.871868147382585</v>
      </c>
    </row>
    <row r="15" spans="1:10" s="1" customFormat="1" x14ac:dyDescent="0.25">
      <c r="A15" s="9" t="s">
        <v>3</v>
      </c>
      <c r="B15" s="31">
        <v>28.1</v>
      </c>
      <c r="C15" s="32">
        <v>0.44</v>
      </c>
      <c r="D15" s="10">
        <v>7.97</v>
      </c>
      <c r="E15" s="46">
        <f t="shared" si="5"/>
        <v>12.180033333333331</v>
      </c>
      <c r="F15" s="47">
        <f t="shared" si="6"/>
        <v>16.443044999999998</v>
      </c>
      <c r="G15" s="46">
        <f t="shared" si="7"/>
        <v>36.540099999999995</v>
      </c>
      <c r="H15" s="47">
        <f t="shared" si="8"/>
        <v>49.329134999999994</v>
      </c>
      <c r="I15" s="46">
        <f t="shared" si="9"/>
        <v>51.675504990469129</v>
      </c>
      <c r="J15" s="47">
        <f t="shared" si="10"/>
        <v>69.761931737133324</v>
      </c>
    </row>
    <row r="16" spans="1:10" s="1" customFormat="1" x14ac:dyDescent="0.25">
      <c r="A16" s="9" t="s">
        <v>28</v>
      </c>
      <c r="B16" s="31">
        <v>72.75</v>
      </c>
      <c r="C16" s="32">
        <v>1</v>
      </c>
      <c r="D16" s="10">
        <f t="shared" ref="D16" si="11">IF(OR(ISBLANK(B16),ISBLANK(C16)),"",SQRT(B16/C16))</f>
        <v>8.5293610546159897</v>
      </c>
      <c r="E16" s="46">
        <f t="shared" si="5"/>
        <v>12.800924103957081</v>
      </c>
      <c r="F16" s="47">
        <f t="shared" si="6"/>
        <v>17.281247540342061</v>
      </c>
      <c r="G16" s="46">
        <f t="shared" si="7"/>
        <v>38.402772311871246</v>
      </c>
      <c r="H16" s="47">
        <f t="shared" si="8"/>
        <v>51.843742621026188</v>
      </c>
      <c r="I16" s="46">
        <f t="shared" si="9"/>
        <v>54.3097214361743</v>
      </c>
      <c r="J16" s="47">
        <f t="shared" si="10"/>
        <v>73.318123938835313</v>
      </c>
    </row>
    <row r="17" spans="1:10" s="1" customFormat="1" x14ac:dyDescent="0.25">
      <c r="A17" s="50"/>
      <c r="B17" s="51"/>
      <c r="C17" s="52"/>
      <c r="D17" s="10" t="str">
        <f>IF(OR(ISBLANK(B17),ISBLANK(C17)),"",SQRT(B17/C17))</f>
        <v/>
      </c>
      <c r="E17" s="46" t="str">
        <f>IF(OR(ISBLANK(B17),ISBLANK(C17)),"",G17*SQRT(8/72))</f>
        <v/>
      </c>
      <c r="F17" s="47" t="str">
        <f>IF(OR(ISBLANK(B17),ISBLANK(C17)),"",E17*1.35)</f>
        <v/>
      </c>
      <c r="G17" s="46" t="str">
        <f>IF(OR(ISBLANK(B17),ISBLANK(C17)),"",10+3.33*D17)</f>
        <v/>
      </c>
      <c r="H17" s="47" t="str">
        <f>IF(OR(ISBLANK(B17),ISBLANK(C17)),"",1.35*G17)</f>
        <v/>
      </c>
      <c r="I17" s="46" t="str">
        <f>IF(OR(ISBLANK(B17),ISBLANK(C17)),"",G17*SQRT(144/72))</f>
        <v/>
      </c>
      <c r="J17" s="47" t="str">
        <f>IF(OR(ISBLANK(B17),ISBLANK(C17)),"",I17*1.35)</f>
        <v/>
      </c>
    </row>
    <row r="18" spans="1:10" s="1" customFormat="1" x14ac:dyDescent="0.25">
      <c r="A18" s="50"/>
      <c r="B18" s="51"/>
      <c r="C18" s="52"/>
      <c r="D18" s="10" t="str">
        <f t="shared" ref="D18:D28" si="12">IF(OR(ISBLANK(B18),ISBLANK(C18)),"",SQRT(B18/C18))</f>
        <v/>
      </c>
      <c r="E18" s="46" t="str">
        <f t="shared" ref="E18:E28" si="13">IF(OR(ISBLANK(B18),ISBLANK(C18)),"",G18*SQRT(8/72))</f>
        <v/>
      </c>
      <c r="F18" s="47" t="str">
        <f t="shared" ref="F18:F28" si="14">IF(OR(ISBLANK(B18),ISBLANK(C18)),"",E18*1.35)</f>
        <v/>
      </c>
      <c r="G18" s="46" t="str">
        <f t="shared" ref="G18:G28" si="15">IF(OR(ISBLANK(B18),ISBLANK(C18)),"",10+3.33*D18)</f>
        <v/>
      </c>
      <c r="H18" s="47" t="str">
        <f t="shared" ref="H18:H28" si="16">IF(OR(ISBLANK(B18),ISBLANK(C18)),"",1.35*G18)</f>
        <v/>
      </c>
      <c r="I18" s="46" t="str">
        <f t="shared" ref="I18:I28" si="17">IF(OR(ISBLANK(B18),ISBLANK(C18)),"",G18*SQRT(144/72))</f>
        <v/>
      </c>
      <c r="J18" s="47" t="str">
        <f t="shared" ref="J18:J28" si="18">IF(OR(ISBLANK(B18),ISBLANK(C18)),"",I18*1.35)</f>
        <v/>
      </c>
    </row>
    <row r="19" spans="1:10" s="1" customFormat="1" x14ac:dyDescent="0.25">
      <c r="A19" s="50"/>
      <c r="B19" s="51"/>
      <c r="C19" s="52"/>
      <c r="D19" s="10" t="str">
        <f t="shared" si="12"/>
        <v/>
      </c>
      <c r="E19" s="46" t="str">
        <f t="shared" si="13"/>
        <v/>
      </c>
      <c r="F19" s="47" t="str">
        <f t="shared" si="14"/>
        <v/>
      </c>
      <c r="G19" s="46" t="str">
        <f t="shared" si="15"/>
        <v/>
      </c>
      <c r="H19" s="47" t="str">
        <f t="shared" si="16"/>
        <v/>
      </c>
      <c r="I19" s="46" t="str">
        <f t="shared" si="17"/>
        <v/>
      </c>
      <c r="J19" s="47" t="str">
        <f t="shared" si="18"/>
        <v/>
      </c>
    </row>
    <row r="20" spans="1:10" s="1" customFormat="1" x14ac:dyDescent="0.25">
      <c r="A20" s="50"/>
      <c r="B20" s="51"/>
      <c r="C20" s="52"/>
      <c r="D20" s="10" t="str">
        <f t="shared" si="12"/>
        <v/>
      </c>
      <c r="E20" s="46" t="str">
        <f t="shared" si="13"/>
        <v/>
      </c>
      <c r="F20" s="47" t="str">
        <f t="shared" si="14"/>
        <v/>
      </c>
      <c r="G20" s="46" t="str">
        <f t="shared" si="15"/>
        <v/>
      </c>
      <c r="H20" s="47" t="str">
        <f t="shared" si="16"/>
        <v/>
      </c>
      <c r="I20" s="46" t="str">
        <f t="shared" si="17"/>
        <v/>
      </c>
      <c r="J20" s="47" t="str">
        <f t="shared" si="18"/>
        <v/>
      </c>
    </row>
    <row r="21" spans="1:10" s="1" customFormat="1" x14ac:dyDescent="0.25">
      <c r="A21" s="50"/>
      <c r="B21" s="51"/>
      <c r="C21" s="52"/>
      <c r="D21" s="10" t="str">
        <f t="shared" si="12"/>
        <v/>
      </c>
      <c r="E21" s="46" t="str">
        <f t="shared" si="13"/>
        <v/>
      </c>
      <c r="F21" s="47" t="str">
        <f t="shared" si="14"/>
        <v/>
      </c>
      <c r="G21" s="46" t="str">
        <f t="shared" si="15"/>
        <v/>
      </c>
      <c r="H21" s="47" t="str">
        <f t="shared" si="16"/>
        <v/>
      </c>
      <c r="I21" s="46" t="str">
        <f t="shared" si="17"/>
        <v/>
      </c>
      <c r="J21" s="47" t="str">
        <f t="shared" si="18"/>
        <v/>
      </c>
    </row>
    <row r="22" spans="1:10" s="1" customFormat="1" x14ac:dyDescent="0.25">
      <c r="A22" s="50"/>
      <c r="B22" s="51"/>
      <c r="C22" s="52"/>
      <c r="D22" s="10" t="str">
        <f t="shared" si="12"/>
        <v/>
      </c>
      <c r="E22" s="46" t="str">
        <f t="shared" si="13"/>
        <v/>
      </c>
      <c r="F22" s="47" t="str">
        <f t="shared" si="14"/>
        <v/>
      </c>
      <c r="G22" s="46" t="str">
        <f t="shared" si="15"/>
        <v/>
      </c>
      <c r="H22" s="47" t="str">
        <f t="shared" si="16"/>
        <v/>
      </c>
      <c r="I22" s="46" t="str">
        <f t="shared" si="17"/>
        <v/>
      </c>
      <c r="J22" s="47" t="str">
        <f t="shared" si="18"/>
        <v/>
      </c>
    </row>
    <row r="23" spans="1:10" s="1" customFormat="1" x14ac:dyDescent="0.25">
      <c r="A23" s="50"/>
      <c r="B23" s="51"/>
      <c r="C23" s="52"/>
      <c r="D23" s="10" t="str">
        <f t="shared" si="12"/>
        <v/>
      </c>
      <c r="E23" s="46" t="str">
        <f t="shared" si="13"/>
        <v/>
      </c>
      <c r="F23" s="47" t="str">
        <f t="shared" si="14"/>
        <v/>
      </c>
      <c r="G23" s="46" t="str">
        <f t="shared" si="15"/>
        <v/>
      </c>
      <c r="H23" s="47" t="str">
        <f t="shared" si="16"/>
        <v/>
      </c>
      <c r="I23" s="46" t="str">
        <f t="shared" si="17"/>
        <v/>
      </c>
      <c r="J23" s="47" t="str">
        <f t="shared" si="18"/>
        <v/>
      </c>
    </row>
    <row r="24" spans="1:10" s="1" customFormat="1" x14ac:dyDescent="0.25">
      <c r="A24" s="50"/>
      <c r="B24" s="51"/>
      <c r="C24" s="52"/>
      <c r="D24" s="10" t="str">
        <f t="shared" si="12"/>
        <v/>
      </c>
      <c r="E24" s="46" t="str">
        <f t="shared" si="13"/>
        <v/>
      </c>
      <c r="F24" s="47" t="str">
        <f t="shared" si="14"/>
        <v/>
      </c>
      <c r="G24" s="46" t="str">
        <f t="shared" si="15"/>
        <v/>
      </c>
      <c r="H24" s="47" t="str">
        <f t="shared" si="16"/>
        <v/>
      </c>
      <c r="I24" s="46" t="str">
        <f t="shared" si="17"/>
        <v/>
      </c>
      <c r="J24" s="47" t="str">
        <f t="shared" si="18"/>
        <v/>
      </c>
    </row>
    <row r="25" spans="1:10" s="1" customFormat="1" x14ac:dyDescent="0.25">
      <c r="A25" s="50"/>
      <c r="B25" s="51"/>
      <c r="C25" s="52"/>
      <c r="D25" s="10" t="str">
        <f t="shared" si="12"/>
        <v/>
      </c>
      <c r="E25" s="46" t="str">
        <f t="shared" si="13"/>
        <v/>
      </c>
      <c r="F25" s="47" t="str">
        <f t="shared" si="14"/>
        <v/>
      </c>
      <c r="G25" s="46" t="str">
        <f t="shared" si="15"/>
        <v/>
      </c>
      <c r="H25" s="47" t="str">
        <f t="shared" si="16"/>
        <v/>
      </c>
      <c r="I25" s="46" t="str">
        <f t="shared" si="17"/>
        <v/>
      </c>
      <c r="J25" s="47" t="str">
        <f t="shared" si="18"/>
        <v/>
      </c>
    </row>
    <row r="26" spans="1:10" s="1" customFormat="1" x14ac:dyDescent="0.25">
      <c r="A26" s="50"/>
      <c r="B26" s="51"/>
      <c r="C26" s="52"/>
      <c r="D26" s="10" t="str">
        <f t="shared" si="12"/>
        <v/>
      </c>
      <c r="E26" s="46" t="str">
        <f t="shared" si="13"/>
        <v/>
      </c>
      <c r="F26" s="47" t="str">
        <f t="shared" si="14"/>
        <v/>
      </c>
      <c r="G26" s="46" t="str">
        <f t="shared" si="15"/>
        <v/>
      </c>
      <c r="H26" s="47" t="str">
        <f t="shared" si="16"/>
        <v/>
      </c>
      <c r="I26" s="46" t="str">
        <f t="shared" si="17"/>
        <v/>
      </c>
      <c r="J26" s="47" t="str">
        <f t="shared" si="18"/>
        <v/>
      </c>
    </row>
    <row r="27" spans="1:10" x14ac:dyDescent="0.25">
      <c r="A27" s="53"/>
      <c r="B27" s="51"/>
      <c r="C27" s="52"/>
      <c r="D27" s="10" t="str">
        <f t="shared" si="12"/>
        <v/>
      </c>
      <c r="E27" s="46" t="str">
        <f t="shared" si="13"/>
        <v/>
      </c>
      <c r="F27" s="47" t="str">
        <f t="shared" si="14"/>
        <v/>
      </c>
      <c r="G27" s="46" t="str">
        <f t="shared" si="15"/>
        <v/>
      </c>
      <c r="H27" s="47" t="str">
        <f t="shared" si="16"/>
        <v/>
      </c>
      <c r="I27" s="46" t="str">
        <f t="shared" si="17"/>
        <v/>
      </c>
      <c r="J27" s="47" t="str">
        <f t="shared" si="18"/>
        <v/>
      </c>
    </row>
    <row r="28" spans="1:10" ht="15.75" thickBot="1" x14ac:dyDescent="0.3">
      <c r="A28" s="54"/>
      <c r="B28" s="55"/>
      <c r="C28" s="56"/>
      <c r="D28" s="42" t="str">
        <f t="shared" si="12"/>
        <v/>
      </c>
      <c r="E28" s="48" t="str">
        <f t="shared" si="13"/>
        <v/>
      </c>
      <c r="F28" s="49" t="str">
        <f t="shared" si="14"/>
        <v/>
      </c>
      <c r="G28" s="48" t="str">
        <f t="shared" si="15"/>
        <v/>
      </c>
      <c r="H28" s="49" t="str">
        <f t="shared" si="16"/>
        <v/>
      </c>
      <c r="I28" s="48" t="str">
        <f t="shared" si="17"/>
        <v/>
      </c>
      <c r="J28" s="49" t="str">
        <f t="shared" si="18"/>
        <v/>
      </c>
    </row>
    <row r="30" spans="1:10" x14ac:dyDescent="0.25">
      <c r="B30" s="2"/>
      <c r="C30" s="2"/>
      <c r="D30" s="2"/>
    </row>
  </sheetData>
  <sheetProtection sheet="1" objects="1" scenarios="1"/>
  <mergeCells count="1">
    <mergeCell ref="A11:A12"/>
  </mergeCells>
  <pageMargins left="0.78740157480314965" right="0.19685039370078741" top="1.3779527559055118" bottom="0.98425196850393704" header="0.51181102362204722" footer="0.51181102362204722"/>
  <pageSetup paperSize="9" orientation="landscape" r:id="rId1"/>
  <headerFooter>
    <oddHeader>&amp;C&amp;"Arial,Fett"&amp;10Berechnung der Eindringtiefen &amp;"Arial,Fett Kursiv"e&amp;"Arial,Fett"&amp;Ytm&amp;Y und &amp;"Arial,Fett Kursiv"e&amp;"Arial,Fett"&amp;Ytk&amp;Y in FD-Beton nach BUmwS für verschiedene Medien</oddHeader>
    <oddFooter>&amp;C&amp;"Arial,Fett"&amp;8Struktur- und Genehmigungsdirektion Nord&amp;"Arial,Standard"
Stand: 07.07.2014 - Keine Gewähr für die Richtigkeit der Ergebnisse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Layout" zoomScale="120" zoomScaleNormal="100" zoomScalePageLayoutView="120" workbookViewId="0">
      <selection activeCell="C7" sqref="C7"/>
    </sheetView>
  </sheetViews>
  <sheetFormatPr baseColWidth="10" defaultRowHeight="15" x14ac:dyDescent="0.25"/>
  <cols>
    <col min="1" max="1" width="39.85546875" customWidth="1"/>
    <col min="2" max="2" width="10.5703125" customWidth="1"/>
    <col min="3" max="3" width="11.28515625" bestFit="1" customWidth="1"/>
  </cols>
  <sheetData>
    <row r="1" spans="1:3" ht="19.5" thickBot="1" x14ac:dyDescent="0.4">
      <c r="A1" s="69" t="s">
        <v>26</v>
      </c>
      <c r="B1" s="69"/>
      <c r="C1" s="69"/>
    </row>
    <row r="2" spans="1:3" x14ac:dyDescent="0.25">
      <c r="A2" s="3" t="s">
        <v>9</v>
      </c>
      <c r="B2" s="6" t="s">
        <v>5</v>
      </c>
      <c r="C2" s="57">
        <v>72.75</v>
      </c>
    </row>
    <row r="3" spans="1:3" x14ac:dyDescent="0.25">
      <c r="A3" s="4" t="s">
        <v>10</v>
      </c>
      <c r="B3" s="7" t="s">
        <v>6</v>
      </c>
      <c r="C3" s="58">
        <v>1</v>
      </c>
    </row>
    <row r="4" spans="1:3" ht="17.25" x14ac:dyDescent="0.25">
      <c r="A4" s="4" t="s">
        <v>11</v>
      </c>
      <c r="B4" s="7" t="s">
        <v>8</v>
      </c>
      <c r="C4" s="25">
        <f>SQRT(C2/C3)</f>
        <v>8.5293610546159897</v>
      </c>
    </row>
    <row r="5" spans="1:3" ht="18.75" thickBot="1" x14ac:dyDescent="0.3">
      <c r="A5" s="5" t="s">
        <v>12</v>
      </c>
      <c r="B5" s="8" t="s">
        <v>7</v>
      </c>
      <c r="C5" s="26">
        <f>10+3.33*(C4)</f>
        <v>38.402772311871246</v>
      </c>
    </row>
    <row r="9" spans="1:3" ht="16.5" thickBot="1" x14ac:dyDescent="0.3">
      <c r="A9" s="69" t="s">
        <v>22</v>
      </c>
      <c r="B9" s="69"/>
      <c r="C9" s="69"/>
    </row>
    <row r="10" spans="1:3" x14ac:dyDescent="0.25">
      <c r="A10" s="3" t="s">
        <v>23</v>
      </c>
      <c r="B10" s="24" t="s">
        <v>29</v>
      </c>
      <c r="C10" s="59">
        <v>1.002</v>
      </c>
    </row>
    <row r="11" spans="1:3" x14ac:dyDescent="0.25">
      <c r="A11" s="4" t="s">
        <v>24</v>
      </c>
      <c r="B11" s="22" t="s">
        <v>27</v>
      </c>
      <c r="C11" s="58">
        <v>998.3</v>
      </c>
    </row>
    <row r="12" spans="1:3" ht="15.75" thickBot="1" x14ac:dyDescent="0.3">
      <c r="A12" s="5" t="s">
        <v>25</v>
      </c>
      <c r="B12" s="23" t="s">
        <v>6</v>
      </c>
      <c r="C12" s="27">
        <f>C10/1000000*C11*1000</f>
        <v>1.0002966000000002</v>
      </c>
    </row>
  </sheetData>
  <sheetProtection sheet="1" objects="1" scenarios="1"/>
  <mergeCells count="2">
    <mergeCell ref="A1:C1"/>
    <mergeCell ref="A9:C9"/>
  </mergeCells>
  <pageMargins left="0.7" right="0.7" top="0.78740157499999996" bottom="0.78740157499999996" header="0.3" footer="0.3"/>
  <pageSetup paperSize="9" orientation="portrait" r:id="rId1"/>
  <headerFooter>
    <oddHeader>&amp;C&amp;"Arial,Fett"&amp;10Ermittlung der Eindringtiefe &amp;"Arial,Fett Kursiv"e&amp;"Arial,Fett"&amp;Y72m&amp;Y für FD-Beton gemäß Bild 2-1 der BUmwS</oddHeader>
    <oddFooter>&amp;C&amp;"Arial,Fett"&amp;8Struktur- und Genehmigungsdirektion Nord&amp;"Arial,Standard"
Stand: 07.07.2014 - Keine Gewähr für die Richtigkeit der Ergebnisse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view="pageLayout" zoomScale="120" zoomScaleNormal="100" zoomScalePageLayoutView="120" workbookViewId="0">
      <selection activeCell="D5" sqref="D5"/>
    </sheetView>
  </sheetViews>
  <sheetFormatPr baseColWidth="10" defaultRowHeight="15" x14ac:dyDescent="0.25"/>
  <cols>
    <col min="4" max="4" width="11.5703125" bestFit="1" customWidth="1"/>
  </cols>
  <sheetData>
    <row r="1" spans="1:5" x14ac:dyDescent="0.25">
      <c r="A1" s="70" t="s">
        <v>13</v>
      </c>
      <c r="B1" s="71"/>
      <c r="C1" s="71"/>
      <c r="D1" s="60">
        <v>30</v>
      </c>
    </row>
    <row r="2" spans="1:5" ht="18" x14ac:dyDescent="0.35">
      <c r="A2" s="72" t="s">
        <v>14</v>
      </c>
      <c r="B2" s="73"/>
      <c r="C2" s="73"/>
      <c r="D2" s="61">
        <v>0</v>
      </c>
      <c r="E2" s="20" t="str">
        <f>IF(OR(D2&lt;0,D2&gt;5),"Wert muss zwischen 0 und 5 liegen!","")</f>
        <v/>
      </c>
    </row>
    <row r="3" spans="1:5" ht="18.75" thickBot="1" x14ac:dyDescent="0.4">
      <c r="A3" s="74" t="s">
        <v>15</v>
      </c>
      <c r="B3" s="75"/>
      <c r="C3" s="75"/>
      <c r="D3" s="28">
        <f>IF(AND(D2&lt;1,D2&gt;=0),B12+((C12-B12)/(1-0)*(D2-0)),C12+((D12-C12)/(5-1)*(D2-1)))</f>
        <v>258.33333333333331</v>
      </c>
    </row>
    <row r="6" spans="1:5" ht="15.75" thickBot="1" x14ac:dyDescent="0.3"/>
    <row r="7" spans="1:5" ht="18.75" thickBot="1" x14ac:dyDescent="0.4">
      <c r="A7" s="21" t="s">
        <v>4</v>
      </c>
      <c r="B7" s="11" t="s">
        <v>32</v>
      </c>
      <c r="C7" s="11" t="s">
        <v>33</v>
      </c>
      <c r="D7" s="12" t="s">
        <v>34</v>
      </c>
    </row>
    <row r="8" spans="1:5" x14ac:dyDescent="0.25">
      <c r="A8" s="13">
        <v>0.3</v>
      </c>
      <c r="B8" s="14">
        <v>625</v>
      </c>
      <c r="C8" s="14">
        <v>250</v>
      </c>
      <c r="D8" s="15">
        <v>90</v>
      </c>
    </row>
    <row r="9" spans="1:5" x14ac:dyDescent="0.25">
      <c r="A9" s="13">
        <v>3</v>
      </c>
      <c r="B9" s="14">
        <v>442</v>
      </c>
      <c r="C9" s="14">
        <v>190</v>
      </c>
      <c r="D9" s="15">
        <v>67</v>
      </c>
    </row>
    <row r="10" spans="1:5" x14ac:dyDescent="0.25">
      <c r="A10" s="13">
        <v>30</v>
      </c>
      <c r="B10" s="14">
        <v>258</v>
      </c>
      <c r="C10" s="14">
        <v>130</v>
      </c>
      <c r="D10" s="15">
        <v>43</v>
      </c>
    </row>
    <row r="11" spans="1:5" ht="15.75" thickBot="1" x14ac:dyDescent="0.3">
      <c r="A11" s="16">
        <v>300</v>
      </c>
      <c r="B11" s="17">
        <v>75</v>
      </c>
      <c r="C11" s="17">
        <v>70</v>
      </c>
      <c r="D11" s="18">
        <v>20</v>
      </c>
    </row>
    <row r="12" spans="1:5" ht="15.75" thickBot="1" x14ac:dyDescent="0.3">
      <c r="A12" s="19">
        <f>D1</f>
        <v>30</v>
      </c>
      <c r="B12" s="29">
        <f>B8+((B11-B8)/(LN(300)-LN(0.3))*(LN($A12)-LN(0.3)))</f>
        <v>258.33333333333331</v>
      </c>
      <c r="C12" s="29">
        <f>C8+((C11-C8)/(LN(300)-LN(0.3))*(LN($A12)-LN(0.3)))</f>
        <v>129.99999999999997</v>
      </c>
      <c r="D12" s="30">
        <f>D8+((D11-D8)/(LN(300)-LN(0.3))*(LN($A12)-LN(0.3)))</f>
        <v>43.333333333333329</v>
      </c>
    </row>
  </sheetData>
  <sheetProtection sheet="1" objects="1" scenarios="1"/>
  <mergeCells count="3">
    <mergeCell ref="A1:C1"/>
    <mergeCell ref="A2:C2"/>
    <mergeCell ref="A3:C3"/>
  </mergeCells>
  <pageMargins left="0.7" right="0.7" top="0.78740157499999996" bottom="0.78740157499999996" header="0.3" footer="0.3"/>
  <pageSetup paperSize="9" orientation="portrait" r:id="rId1"/>
  <headerFooter>
    <oddHeader>&amp;C&amp;"-,Fett"&amp;10Ermittlung der Eindringtiefe &amp;"-,Fett Kursiv"ew&amp;"-,Fett"&amp;Y72m&amp;Y für FD-Beton nach Bild 2-2 der BUmwS</oddHeader>
    <oddFooter>&amp;C&amp;"Arial,Fett"&amp;8Struktur- und Genehmigungsdirektion Nord&amp;"Arial,Standard"
Stand: 07.07.2014 - Keine Gewähr für die Richtigkeit der Ergebnisse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Eindringtiefen</vt:lpstr>
      <vt:lpstr>Formel e72m nach Bild 2-1</vt:lpstr>
      <vt:lpstr>Formel ew72m nach Bild 2.2</vt:lpstr>
      <vt:lpstr>Eindringtiefen!Drucktitel</vt:lpstr>
    </vt:vector>
  </TitlesOfParts>
  <Company>SGD Nord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Ermittlung bzw. Umrechnung der Eindringtiefen in FD-Beton nach BUmwS</dc:title>
  <dc:subject>Version 2</dc:subject>
  <dc:creator>SGD Nord, ReWAB Trier, Jaeger</dc:creator>
  <cp:lastModifiedBy>Scharbach, Robin</cp:lastModifiedBy>
  <dcterms:created xsi:type="dcterms:W3CDTF">2009-05-05T14:31:01Z</dcterms:created>
  <dcterms:modified xsi:type="dcterms:W3CDTF">2023-02-15T08:41:33Z</dcterms:modified>
</cp:coreProperties>
</file>